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vine\OneDrive - Adler University\Tivine Specific\Projects\Workload Calculator\"/>
    </mc:Choice>
  </mc:AlternateContent>
  <xr:revisionPtr revIDLastSave="69" documentId="11_03717FFC58AA5774B162C8A02BD0F2AD9E9A8424" xr6:coauthVersionLast="44" xr6:coauthVersionMax="44" xr10:uidLastSave="{98B3A2B9-0972-4F9E-8583-D2621C59605F}"/>
  <bookViews>
    <workbookView xWindow="28680" yWindow="-120" windowWidth="29040" windowHeight="16440" xr2:uid="{00000000-000D-0000-FFFF-FFFF00000000}"/>
  </bookViews>
  <sheets>
    <sheet name="WC_Template_v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H10" i="4"/>
  <c r="F14" i="4"/>
  <c r="F10" i="4"/>
  <c r="F4" i="4"/>
  <c r="D10" i="4"/>
  <c r="U21" i="4" l="1"/>
  <c r="U22" i="4"/>
  <c r="U16" i="4"/>
  <c r="U15" i="4"/>
  <c r="S4" i="4"/>
  <c r="Q4" i="4"/>
  <c r="O4" i="4"/>
  <c r="M4" i="4"/>
  <c r="K4" i="4"/>
  <c r="I4" i="4"/>
  <c r="G4" i="4"/>
  <c r="E4" i="4" l="1"/>
  <c r="S16" i="4" l="1"/>
  <c r="Q16" i="4"/>
  <c r="O16" i="4"/>
  <c r="M16" i="4"/>
  <c r="K16" i="4"/>
  <c r="I16" i="4"/>
  <c r="G16" i="4"/>
  <c r="E16" i="4"/>
  <c r="S15" i="4"/>
  <c r="Q15" i="4"/>
  <c r="O15" i="4"/>
  <c r="M15" i="4"/>
  <c r="K15" i="4"/>
  <c r="I15" i="4"/>
  <c r="G15" i="4"/>
  <c r="E15" i="4"/>
  <c r="S14" i="4"/>
  <c r="Q14" i="4"/>
  <c r="O14" i="4"/>
  <c r="M14" i="4"/>
  <c r="K14" i="4"/>
  <c r="I14" i="4"/>
  <c r="G14" i="4"/>
  <c r="E14" i="4"/>
  <c r="S13" i="4"/>
  <c r="Q13" i="4"/>
  <c r="O13" i="4"/>
  <c r="M13" i="4"/>
  <c r="K13" i="4"/>
  <c r="I13" i="4"/>
  <c r="G13" i="4"/>
  <c r="E13" i="4"/>
  <c r="S12" i="4"/>
  <c r="Q12" i="4"/>
  <c r="O12" i="4"/>
  <c r="M12" i="4"/>
  <c r="M5" i="4" s="1"/>
  <c r="M6" i="4" s="1"/>
  <c r="K12" i="4"/>
  <c r="I12" i="4"/>
  <c r="G12" i="4"/>
  <c r="E12" i="4"/>
  <c r="S11" i="4"/>
  <c r="Q11" i="4"/>
  <c r="O11" i="4"/>
  <c r="M11" i="4"/>
  <c r="K11" i="4"/>
  <c r="I11" i="4"/>
  <c r="G11" i="4"/>
  <c r="E11" i="4"/>
  <c r="S10" i="4"/>
  <c r="Q10" i="4"/>
  <c r="O10" i="4"/>
  <c r="M10" i="4"/>
  <c r="K10" i="4"/>
  <c r="I10" i="4"/>
  <c r="G10" i="4"/>
  <c r="E10" i="4"/>
  <c r="S9" i="4"/>
  <c r="Q9" i="4"/>
  <c r="O9" i="4"/>
  <c r="M9" i="4"/>
  <c r="K9" i="4"/>
  <c r="I9" i="4"/>
  <c r="G9" i="4"/>
  <c r="E9" i="4"/>
  <c r="S5" i="4"/>
  <c r="S6" i="4" s="1"/>
  <c r="Q5" i="4" l="1"/>
  <c r="Q6" i="4" s="1"/>
  <c r="M17" i="4"/>
  <c r="M23" i="4" s="1"/>
  <c r="O17" i="4"/>
  <c r="O5" i="4"/>
  <c r="O6" i="4" s="1"/>
  <c r="E17" i="4"/>
  <c r="E5" i="4"/>
  <c r="E6" i="4" s="1"/>
  <c r="G17" i="4"/>
  <c r="S17" i="4"/>
  <c r="S23" i="4" s="1"/>
  <c r="G5" i="4"/>
  <c r="G6" i="4" s="1"/>
  <c r="I5" i="4"/>
  <c r="I6" i="4" s="1"/>
  <c r="K17" i="4"/>
  <c r="K5" i="4"/>
  <c r="K6" i="4" s="1"/>
  <c r="K23" i="4" s="1"/>
  <c r="Q17" i="4"/>
  <c r="Q23" i="4" s="1"/>
  <c r="I17" i="4"/>
  <c r="I23" i="4" l="1"/>
  <c r="O23" i="4"/>
  <c r="T17" i="4"/>
  <c r="U17" i="4" s="1"/>
  <c r="E23" i="4"/>
  <c r="U6" i="4"/>
  <c r="G23" i="4"/>
  <c r="T23" i="4" l="1"/>
  <c r="U23" i="4" s="1"/>
</calcChain>
</file>

<file path=xl/sharedStrings.xml><?xml version="1.0" encoding="utf-8"?>
<sst xmlns="http://schemas.openxmlformats.org/spreadsheetml/2006/main" count="85" uniqueCount="49">
  <si>
    <t xml:space="preserve">Course: </t>
  </si>
  <si>
    <t>Course Workload Calculator</t>
  </si>
  <si>
    <t>Equivalency Rate</t>
  </si>
  <si>
    <t xml:space="preserve">Wk. 1 </t>
  </si>
  <si>
    <t xml:space="preserve">Wk. 2 </t>
  </si>
  <si>
    <t xml:space="preserve">Wk. 3 </t>
  </si>
  <si>
    <t xml:space="preserve">Wk. 4 </t>
  </si>
  <si>
    <t xml:space="preserve">Wk. 5 </t>
  </si>
  <si>
    <t xml:space="preserve">Wk. 6 </t>
  </si>
  <si>
    <t xml:space="preserve">Wk. 7 </t>
  </si>
  <si>
    <t>Wk. 8</t>
  </si>
  <si>
    <t>STUDY ASSIGNMENTS (Preparation Time):</t>
  </si>
  <si>
    <t>Pgs/Min</t>
  </si>
  <si>
    <t>Hrs.</t>
  </si>
  <si>
    <t>Total Preparation Hours*</t>
  </si>
  <si>
    <t xml:space="preserve">   ·  Other (research, test preparation, etc.)</t>
  </si>
  <si>
    <t>automatically calculated</t>
  </si>
  <si>
    <t>ASSESSMENTS (Academic Engagement Time):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</si>
  <si>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Listening (Audio)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</si>
  <si>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Watching (Video)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</si>
  <si>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Written paper</t>
    </r>
  </si>
  <si>
    <r>
      <t>·</t>
    </r>
    <r>
      <rPr>
        <sz val="7"/>
        <rFont val="Calibri"/>
        <family val="2"/>
        <scheme val="minor"/>
      </rPr>
      <t xml:space="preserve">   </t>
    </r>
    <r>
      <rPr>
        <sz val="11"/>
        <rFont val="Calibri"/>
        <family val="2"/>
        <scheme val="minor"/>
      </rPr>
      <t>Chart/List</t>
    </r>
  </si>
  <si>
    <t xml:space="preserve">·   Other:  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</si>
  <si>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Discussion post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</si>
  <si>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Reply to Discussion</t>
    </r>
  </si>
  <si>
    <t>Total Academic Engagement</t>
  </si>
  <si>
    <t>Total Hours</t>
  </si>
  <si>
    <t>* Total Preparation Time should be two to three times more</t>
  </si>
  <si>
    <t xml:space="preserve">   hours than the Total Academic Engagement Time on</t>
  </si>
  <si>
    <t xml:space="preserve">   assessments that require research or preparation time</t>
  </si>
  <si>
    <t>Hrs withn Range (min/max)</t>
  </si>
  <si>
    <t>this is automatically</t>
  </si>
  <si>
    <t>calculated using a factor</t>
  </si>
  <si>
    <t>factor of 2x</t>
  </si>
  <si>
    <t xml:space="preserve"># Credits </t>
  </si>
  <si>
    <r>
      <t xml:space="preserve">   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Assigned reading (max preferred 75 pages per week)^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</si>
  <si>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Non-research writing (journals, blogs, etc.) (ADJUSTED TO 500 word = 1 pg)</t>
    </r>
  </si>
  <si>
    <t>Directions: In columns D, F, H, J, L, N, P, and R please enter either (1) the number of pages assigned or (2) the number of minutes assigned.</t>
  </si>
  <si>
    <t>There will be two final calculations: (1) Study assignments/prep work - this includes reading; and (2) Engagement time</t>
  </si>
  <si>
    <t>Cummulative Total</t>
  </si>
  <si>
    <t>Weekly Total</t>
  </si>
  <si>
    <t>2 replies = 1 hr. work (enter # of replies)</t>
  </si>
  <si>
    <t>1 hr. task = 1.5 hr. work  (enter # of minutes)</t>
  </si>
  <si>
    <t>1 hr. task = 1.5 hr. work (enter # of minutes)</t>
  </si>
  <si>
    <t>1 pg. = .5 hr. work (enter # of pages)</t>
  </si>
  <si>
    <t>1 pg. = 1 hour  (enter # of pages to write - this field does have a prepwork multiplier)</t>
  </si>
  <si>
    <t>1 pg. = 1 hour (ADJUSTED TO 500 words)  (enter # of pages to write - this field does have a prepwork multiplier)</t>
  </si>
  <si>
    <t>1 pg. = 1 hr. work  (enter # of pages to write - this field does have a prepwork multiplier)</t>
  </si>
  <si>
    <t>ADJUSTED TO: 15 pp. = 1 hour  (enter # of pages to read)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</si>
</sst>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21368F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3"/>
      <color rgb="FF21368F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sz val="7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FF0000"/>
      <name val="Arial"/>
      <family val="2"/>
    </font>
    <font>
      <b/>
      <sz val="13"/>
      <color rgb="FFC000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DC92"/>
        <bgColor indexed="64"/>
      </patternFill>
    </fill>
    <fill>
      <patternFill patternType="solid">
        <fgColor rgb="FF86DE9D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126">
    <xf numFmtId="0" fontId="0" fillId="0" borderId="0" xfId="0"/>
    <xf numFmtId="0" fontId="1" fillId="6" borderId="3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0" xfId="0" applyProtection="1"/>
    <xf numFmtId="0" fontId="2" fillId="7" borderId="20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>
      <alignment horizontal="center" wrapText="1"/>
      <protection locked="0"/>
    </xf>
    <xf numFmtId="2" fontId="10" fillId="7" borderId="22" xfId="0" applyNumberFormat="1" applyFont="1" applyFill="1" applyBorder="1" applyAlignment="1" applyProtection="1">
      <alignment horizontal="center" wrapText="1"/>
    </xf>
    <xf numFmtId="0" fontId="1" fillId="8" borderId="23" xfId="0" applyFont="1" applyFill="1" applyBorder="1" applyAlignment="1" applyProtection="1">
      <alignment horizontal="center" vertical="center"/>
    </xf>
    <xf numFmtId="0" fontId="2" fillId="8" borderId="24" xfId="1" applyFill="1" applyBorder="1" applyAlignment="1" applyProtection="1">
      <alignment wrapText="1"/>
    </xf>
    <xf numFmtId="0" fontId="2" fillId="8" borderId="21" xfId="1" applyFill="1" applyBorder="1" applyAlignment="1" applyProtection="1">
      <alignment horizontal="center" wrapText="1"/>
    </xf>
    <xf numFmtId="1" fontId="14" fillId="0" borderId="29" xfId="0" applyNumberFormat="1" applyFont="1" applyFill="1" applyBorder="1" applyAlignment="1" applyProtection="1">
      <alignment horizontal="center" wrapText="1"/>
      <protection locked="0"/>
    </xf>
    <xf numFmtId="1" fontId="14" fillId="0" borderId="29" xfId="0" applyNumberFormat="1" applyFont="1" applyFill="1" applyBorder="1" applyAlignment="1" applyProtection="1">
      <alignment horizontal="center" shrinkToFit="1"/>
      <protection locked="0"/>
    </xf>
    <xf numFmtId="1" fontId="14" fillId="0" borderId="21" xfId="0" applyNumberFormat="1" applyFont="1" applyFill="1" applyBorder="1" applyAlignment="1" applyProtection="1">
      <alignment horizontal="center" wrapText="1"/>
      <protection locked="0"/>
    </xf>
    <xf numFmtId="1" fontId="13" fillId="0" borderId="21" xfId="0" applyNumberFormat="1" applyFont="1" applyFill="1" applyBorder="1" applyAlignment="1" applyProtection="1">
      <alignment horizontal="center" wrapText="1"/>
      <protection locked="0"/>
    </xf>
    <xf numFmtId="1" fontId="14" fillId="2" borderId="29" xfId="0" applyNumberFormat="1" applyFont="1" applyFill="1" applyBorder="1" applyAlignment="1" applyProtection="1">
      <alignment horizontal="center" wrapText="1"/>
      <protection locked="0"/>
    </xf>
    <xf numFmtId="1" fontId="14" fillId="2" borderId="21" xfId="0" applyNumberFormat="1" applyFont="1" applyFill="1" applyBorder="1" applyAlignment="1" applyProtection="1">
      <alignment horizontal="center" wrapText="1"/>
      <protection locked="0"/>
    </xf>
    <xf numFmtId="0" fontId="1" fillId="10" borderId="32" xfId="0" applyFont="1" applyFill="1" applyBorder="1" applyAlignment="1" applyProtection="1">
      <alignment horizontal="center"/>
    </xf>
    <xf numFmtId="0" fontId="1" fillId="10" borderId="3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3" fillId="10" borderId="33" xfId="0" applyFont="1" applyFill="1" applyBorder="1" applyAlignment="1" applyProtection="1">
      <alignment horizontal="center" wrapText="1"/>
    </xf>
    <xf numFmtId="0" fontId="1" fillId="10" borderId="34" xfId="0" applyFont="1" applyFill="1" applyBorder="1" applyAlignment="1" applyProtection="1">
      <alignment horizontal="center"/>
    </xf>
    <xf numFmtId="0" fontId="23" fillId="10" borderId="25" xfId="0" applyFont="1" applyFill="1" applyBorder="1" applyAlignment="1" applyProtection="1">
      <alignment horizontal="center" wrapText="1"/>
    </xf>
    <xf numFmtId="2" fontId="24" fillId="0" borderId="31" xfId="0" applyNumberFormat="1" applyFont="1" applyBorder="1" applyAlignment="1" applyProtection="1">
      <alignment horizontal="center"/>
    </xf>
    <xf numFmtId="0" fontId="25" fillId="0" borderId="35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8" borderId="13" xfId="0" applyFont="1" applyFill="1" applyBorder="1" applyProtection="1"/>
    <xf numFmtId="0" fontId="1" fillId="8" borderId="7" xfId="0" applyFont="1" applyFill="1" applyBorder="1" applyProtection="1"/>
    <xf numFmtId="0" fontId="3" fillId="8" borderId="9" xfId="0" applyFont="1" applyFill="1" applyBorder="1" applyProtection="1"/>
    <xf numFmtId="0" fontId="1" fillId="8" borderId="8" xfId="0" applyFont="1" applyFill="1" applyBorder="1" applyProtection="1"/>
    <xf numFmtId="0" fontId="0" fillId="0" borderId="0" xfId="0" applyAlignment="1">
      <alignment horizontal="center"/>
    </xf>
    <xf numFmtId="0" fontId="1" fillId="8" borderId="10" xfId="0" applyFont="1" applyFill="1" applyBorder="1" applyProtection="1"/>
    <xf numFmtId="0" fontId="0" fillId="8" borderId="38" xfId="0" applyFill="1" applyBorder="1" applyProtection="1"/>
    <xf numFmtId="0" fontId="3" fillId="8" borderId="39" xfId="0" applyFont="1" applyFill="1" applyBorder="1" applyProtection="1"/>
    <xf numFmtId="0" fontId="0" fillId="8" borderId="40" xfId="0" applyFill="1" applyBorder="1" applyProtection="1"/>
    <xf numFmtId="0" fontId="1" fillId="8" borderId="12" xfId="0" applyFont="1" applyFill="1" applyBorder="1" applyProtection="1"/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wrapText="1"/>
      <protection locked="0"/>
    </xf>
    <xf numFmtId="0" fontId="12" fillId="0" borderId="28" xfId="0" applyFont="1" applyFill="1" applyBorder="1" applyAlignment="1" applyProtection="1">
      <alignment horizontal="center" wrapText="1"/>
      <protection locked="0"/>
    </xf>
    <xf numFmtId="0" fontId="12" fillId="0" borderId="21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1" fontId="13" fillId="0" borderId="29" xfId="0" applyNumberFormat="1" applyFont="1" applyFill="1" applyBorder="1" applyAlignment="1" applyProtection="1">
      <alignment horizontal="center" wrapText="1"/>
      <protection locked="0"/>
    </xf>
    <xf numFmtId="0" fontId="2" fillId="11" borderId="2" xfId="0" applyFont="1" applyFill="1" applyBorder="1" applyAlignment="1" applyProtection="1">
      <alignment wrapText="1"/>
    </xf>
    <xf numFmtId="0" fontId="2" fillId="11" borderId="6" xfId="0" applyFont="1" applyFill="1" applyBorder="1" applyAlignment="1" applyProtection="1">
      <alignment wrapText="1"/>
    </xf>
    <xf numFmtId="0" fontId="2" fillId="11" borderId="5" xfId="0" applyFont="1" applyFill="1" applyBorder="1" applyAlignment="1" applyProtection="1">
      <alignment wrapText="1"/>
    </xf>
    <xf numFmtId="0" fontId="13" fillId="11" borderId="3" xfId="0" applyFont="1" applyFill="1" applyBorder="1" applyAlignment="1" applyProtection="1">
      <alignment wrapText="1"/>
    </xf>
    <xf numFmtId="0" fontId="13" fillId="11" borderId="5" xfId="0" applyFont="1" applyFill="1" applyBorder="1" applyAlignment="1" applyProtection="1">
      <alignment wrapText="1"/>
    </xf>
    <xf numFmtId="0" fontId="13" fillId="11" borderId="1" xfId="0" applyFont="1" applyFill="1" applyBorder="1" applyAlignment="1" applyProtection="1">
      <alignment wrapText="1"/>
    </xf>
    <xf numFmtId="0" fontId="2" fillId="11" borderId="3" xfId="0" applyFont="1" applyFill="1" applyBorder="1" applyAlignment="1" applyProtection="1">
      <alignment wrapText="1"/>
    </xf>
    <xf numFmtId="2" fontId="10" fillId="11" borderId="30" xfId="0" applyNumberFormat="1" applyFont="1" applyFill="1" applyBorder="1" applyAlignment="1" applyProtection="1">
      <alignment horizontal="center" wrapText="1"/>
    </xf>
    <xf numFmtId="2" fontId="10" fillId="11" borderId="22" xfId="0" applyNumberFormat="1" applyFont="1" applyFill="1" applyBorder="1" applyAlignment="1" applyProtection="1">
      <alignment horizontal="center" wrapText="1"/>
    </xf>
    <xf numFmtId="2" fontId="27" fillId="8" borderId="22" xfId="1" applyNumberFormat="1" applyFont="1" applyFill="1" applyBorder="1" applyAlignment="1" applyProtection="1">
      <alignment horizontal="center" wrapText="1"/>
    </xf>
    <xf numFmtId="2" fontId="26" fillId="9" borderId="25" xfId="0" applyNumberFormat="1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wrapText="1"/>
    </xf>
    <xf numFmtId="0" fontId="0" fillId="11" borderId="5" xfId="0" applyFont="1" applyFill="1" applyBorder="1" applyAlignment="1" applyProtection="1">
      <alignment wrapText="1"/>
    </xf>
    <xf numFmtId="0" fontId="0" fillId="11" borderId="6" xfId="0" applyFont="1" applyFill="1" applyBorder="1" applyAlignment="1" applyProtection="1">
      <alignment wrapText="1"/>
    </xf>
    <xf numFmtId="0" fontId="1" fillId="12" borderId="36" xfId="0" applyFont="1" applyFill="1" applyBorder="1" applyAlignment="1" applyProtection="1">
      <alignment horizontal="left" wrapText="1"/>
    </xf>
    <xf numFmtId="0" fontId="0" fillId="12" borderId="16" xfId="0" applyFill="1" applyBorder="1"/>
    <xf numFmtId="0" fontId="1" fillId="12" borderId="37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wrapText="1"/>
    </xf>
    <xf numFmtId="0" fontId="1" fillId="3" borderId="15" xfId="0" applyFont="1" applyFill="1" applyBorder="1" applyAlignment="1" applyProtection="1">
      <alignment wrapText="1"/>
    </xf>
    <xf numFmtId="0" fontId="1" fillId="3" borderId="16" xfId="0" applyFont="1" applyFill="1" applyBorder="1" applyAlignment="1" applyProtection="1">
      <alignment wrapText="1"/>
    </xf>
    <xf numFmtId="0" fontId="5" fillId="3" borderId="17" xfId="0" applyFont="1" applyFill="1" applyBorder="1" applyProtection="1"/>
    <xf numFmtId="0" fontId="6" fillId="3" borderId="18" xfId="0" applyFont="1" applyFill="1" applyBorder="1" applyAlignment="1" applyProtection="1">
      <alignment horizontal="center" shrinkToFit="1"/>
    </xf>
    <xf numFmtId="0" fontId="7" fillId="3" borderId="19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wrapText="1"/>
    </xf>
    <xf numFmtId="0" fontId="0" fillId="3" borderId="2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17" xfId="0" applyFont="1" applyFill="1" applyBorder="1" applyAlignment="1" applyProtection="1">
      <alignment wrapText="1"/>
    </xf>
    <xf numFmtId="0" fontId="1" fillId="3" borderId="20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wrapText="1"/>
    </xf>
    <xf numFmtId="0" fontId="2" fillId="3" borderId="6" xfId="0" applyFont="1" applyFill="1" applyBorder="1" applyAlignment="1" applyProtection="1">
      <alignment wrapText="1"/>
    </xf>
    <xf numFmtId="2" fontId="10" fillId="3" borderId="30" xfId="0" applyNumberFormat="1" applyFont="1" applyFill="1" applyBorder="1" applyAlignment="1" applyProtection="1">
      <alignment horizontal="center" wrapText="1"/>
    </xf>
    <xf numFmtId="2" fontId="10" fillId="3" borderId="22" xfId="0" applyNumberFormat="1" applyFont="1" applyFill="1" applyBorder="1" applyAlignment="1" applyProtection="1">
      <alignment horizontal="center" wrapText="1"/>
    </xf>
    <xf numFmtId="0" fontId="11" fillId="3" borderId="18" xfId="0" applyFont="1" applyFill="1" applyBorder="1" applyAlignment="1" applyProtection="1">
      <alignment horizontal="center" shrinkToFit="1"/>
    </xf>
    <xf numFmtId="0" fontId="7" fillId="3" borderId="26" xfId="0" applyFont="1" applyFill="1" applyBorder="1" applyAlignment="1" applyProtection="1">
      <alignment horizontal="center" wrapText="1"/>
    </xf>
    <xf numFmtId="0" fontId="2" fillId="3" borderId="11" xfId="1" applyFill="1" applyBorder="1" applyAlignment="1" applyProtection="1">
      <alignment wrapText="1"/>
    </xf>
    <xf numFmtId="0" fontId="1" fillId="3" borderId="41" xfId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1" fillId="13" borderId="34" xfId="0" applyFont="1" applyFill="1" applyBorder="1" applyAlignment="1" applyProtection="1">
      <alignment horizontal="center"/>
    </xf>
    <xf numFmtId="0" fontId="23" fillId="13" borderId="25" xfId="0" applyFont="1" applyFill="1" applyBorder="1" applyAlignment="1" applyProtection="1">
      <alignment horizontal="center" wrapText="1"/>
    </xf>
    <xf numFmtId="0" fontId="1" fillId="13" borderId="33" xfId="0" applyFont="1" applyFill="1" applyBorder="1" applyAlignment="1" applyProtection="1">
      <alignment horizontal="center" wrapText="1"/>
    </xf>
    <xf numFmtId="0" fontId="23" fillId="13" borderId="33" xfId="0" applyFont="1" applyFill="1" applyBorder="1" applyAlignment="1" applyProtection="1">
      <alignment horizontal="center" wrapText="1"/>
    </xf>
    <xf numFmtId="0" fontId="1" fillId="13" borderId="32" xfId="0" applyFont="1" applyFill="1" applyBorder="1" applyAlignment="1" applyProtection="1">
      <alignment horizontal="center"/>
    </xf>
    <xf numFmtId="0" fontId="2" fillId="0" borderId="11" xfId="1" applyFill="1" applyBorder="1" applyAlignment="1" applyProtection="1">
      <alignment wrapText="1"/>
    </xf>
    <xf numFmtId="0" fontId="1" fillId="0" borderId="11" xfId="1" applyFont="1" applyFill="1" applyBorder="1" applyAlignment="1" applyProtection="1">
      <alignment horizontal="right" wrapText="1"/>
    </xf>
    <xf numFmtId="0" fontId="2" fillId="0" borderId="11" xfId="1" applyFill="1" applyBorder="1" applyAlignment="1" applyProtection="1">
      <alignment horizontal="center" wrapText="1"/>
    </xf>
    <xf numFmtId="2" fontId="27" fillId="0" borderId="11" xfId="1" applyNumberFormat="1" applyFont="1" applyFill="1" applyBorder="1" applyAlignment="1" applyProtection="1">
      <alignment horizontal="center" wrapText="1"/>
    </xf>
    <xf numFmtId="0" fontId="0" fillId="7" borderId="27" xfId="0" applyFont="1" applyFill="1" applyBorder="1" applyAlignment="1" applyProtection="1">
      <alignment wrapText="1"/>
    </xf>
    <xf numFmtId="0" fontId="2" fillId="8" borderId="31" xfId="1" applyFill="1" applyBorder="1" applyAlignment="1" applyProtection="1">
      <alignment wrapText="1"/>
    </xf>
    <xf numFmtId="0" fontId="2" fillId="3" borderId="42" xfId="1" applyFill="1" applyBorder="1" applyAlignment="1" applyProtection="1">
      <alignment wrapText="1"/>
    </xf>
    <xf numFmtId="0" fontId="2" fillId="3" borderId="42" xfId="1" applyFill="1" applyBorder="1" applyAlignment="1" applyProtection="1">
      <alignment horizontal="center" wrapText="1"/>
    </xf>
    <xf numFmtId="2" fontId="27" fillId="3" borderId="35" xfId="1" applyNumberFormat="1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16" fillId="3" borderId="17" xfId="0" applyFont="1" applyFill="1" applyBorder="1" applyAlignment="1" applyProtection="1">
      <alignment horizontal="right" wrapText="1"/>
    </xf>
    <xf numFmtId="0" fontId="1" fillId="3" borderId="15" xfId="0" applyFont="1" applyFill="1" applyBorder="1" applyAlignment="1" applyProtection="1">
      <alignment horizontal="center" wrapText="1"/>
    </xf>
    <xf numFmtId="2" fontId="17" fillId="3" borderId="26" xfId="0" applyNumberFormat="1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center" wrapText="1"/>
    </xf>
    <xf numFmtId="2" fontId="20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1" fillId="3" borderId="36" xfId="0" applyFont="1" applyFill="1" applyBorder="1" applyAlignment="1" applyProtection="1">
      <alignment wrapText="1"/>
    </xf>
    <xf numFmtId="0" fontId="21" fillId="3" borderId="16" xfId="0" applyFont="1" applyFill="1" applyBorder="1" applyAlignment="1" applyProtection="1">
      <alignment horizontal="right" wrapText="1"/>
    </xf>
    <xf numFmtId="0" fontId="22" fillId="3" borderId="16" xfId="0" applyFont="1" applyFill="1" applyBorder="1" applyAlignment="1" applyProtection="1">
      <alignment horizontal="center" wrapText="1"/>
    </xf>
    <xf numFmtId="2" fontId="20" fillId="3" borderId="16" xfId="0" applyNumberFormat="1" applyFont="1" applyFill="1" applyBorder="1" applyAlignment="1" applyProtection="1">
      <alignment horizontal="center" wrapText="1"/>
    </xf>
    <xf numFmtId="2" fontId="20" fillId="3" borderId="37" xfId="0" applyNumberFormat="1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wrapText="1"/>
    </xf>
    <xf numFmtId="0" fontId="0" fillId="3" borderId="20" xfId="0" applyFont="1" applyFill="1" applyBorder="1" applyAlignment="1" applyProtection="1">
      <alignment wrapText="1"/>
    </xf>
    <xf numFmtId="0" fontId="0" fillId="3" borderId="6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</cellXfs>
  <cellStyles count="2">
    <cellStyle name="40% - Accent3" xfId="1" builtinId="39"/>
    <cellStyle name="Normal" xfId="0" builtinId="0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E2F2F6"/>
      <color rgb="FFEEEB79"/>
      <color rgb="FFFFC7CE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zoomScale="90" zoomScaleNormal="90" workbookViewId="0">
      <selection activeCell="H14" sqref="H14"/>
    </sheetView>
  </sheetViews>
  <sheetFormatPr defaultColWidth="8.7109375" defaultRowHeight="15" x14ac:dyDescent="0.25"/>
  <cols>
    <col min="1" max="1" width="54.7109375" customWidth="1"/>
    <col min="2" max="2" width="9.28515625" bestFit="1" customWidth="1"/>
    <col min="3" max="3" width="29" bestFit="1" customWidth="1"/>
    <col min="4" max="19" width="11.28515625" style="31" customWidth="1"/>
    <col min="20" max="20" width="11.28515625" bestFit="1" customWidth="1"/>
    <col min="21" max="21" width="26.42578125" bestFit="1" customWidth="1"/>
  </cols>
  <sheetData>
    <row r="1" spans="1:21" s="4" customFormat="1" ht="15.75" thickBot="1" x14ac:dyDescent="0.3">
      <c r="A1" s="1" t="s">
        <v>0</v>
      </c>
      <c r="B1" s="2" t="s">
        <v>34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"/>
      <c r="U1" s="3"/>
    </row>
    <row r="2" spans="1:21" ht="15.75" thickBot="1" x14ac:dyDescent="0.3">
      <c r="A2" s="61" t="s">
        <v>1</v>
      </c>
      <c r="B2" s="62">
        <v>3</v>
      </c>
      <c r="C2" s="63" t="s">
        <v>2</v>
      </c>
      <c r="D2" s="124" t="s">
        <v>3</v>
      </c>
      <c r="E2" s="125"/>
      <c r="F2" s="124" t="s">
        <v>4</v>
      </c>
      <c r="G2" s="125"/>
      <c r="H2" s="124" t="s">
        <v>5</v>
      </c>
      <c r="I2" s="125"/>
      <c r="J2" s="124" t="s">
        <v>6</v>
      </c>
      <c r="K2" s="125"/>
      <c r="L2" s="124" t="s">
        <v>7</v>
      </c>
      <c r="M2" s="125"/>
      <c r="N2" s="124" t="s">
        <v>8</v>
      </c>
      <c r="O2" s="125"/>
      <c r="P2" s="124" t="s">
        <v>9</v>
      </c>
      <c r="Q2" s="125"/>
      <c r="R2" s="124" t="s">
        <v>10</v>
      </c>
      <c r="S2" s="125"/>
      <c r="T2" s="5"/>
      <c r="U2" s="5"/>
    </row>
    <row r="3" spans="1:21" ht="15.75" thickBot="1" x14ac:dyDescent="0.3">
      <c r="A3" s="64" t="s">
        <v>11</v>
      </c>
      <c r="B3" s="65"/>
      <c r="C3" s="66"/>
      <c r="D3" s="67" t="s">
        <v>12</v>
      </c>
      <c r="E3" s="68" t="s">
        <v>13</v>
      </c>
      <c r="F3" s="67" t="s">
        <v>12</v>
      </c>
      <c r="G3" s="68" t="s">
        <v>13</v>
      </c>
      <c r="H3" s="67" t="s">
        <v>12</v>
      </c>
      <c r="I3" s="68" t="s">
        <v>13</v>
      </c>
      <c r="J3" s="67" t="s">
        <v>12</v>
      </c>
      <c r="K3" s="68" t="s">
        <v>13</v>
      </c>
      <c r="L3" s="67" t="s">
        <v>12</v>
      </c>
      <c r="M3" s="68" t="s">
        <v>13</v>
      </c>
      <c r="N3" s="67" t="s">
        <v>12</v>
      </c>
      <c r="O3" s="68" t="s">
        <v>13</v>
      </c>
      <c r="P3" s="67" t="s">
        <v>12</v>
      </c>
      <c r="Q3" s="68" t="s">
        <v>13</v>
      </c>
      <c r="R3" s="67" t="s">
        <v>12</v>
      </c>
      <c r="S3" s="68" t="s">
        <v>13</v>
      </c>
      <c r="T3" s="5"/>
      <c r="U3" s="5"/>
    </row>
    <row r="4" spans="1:21" ht="31.5" thickBot="1" x14ac:dyDescent="0.35">
      <c r="A4" s="93" t="s">
        <v>35</v>
      </c>
      <c r="B4" s="6"/>
      <c r="C4" s="55" t="s">
        <v>48</v>
      </c>
      <c r="D4" s="7">
        <v>1</v>
      </c>
      <c r="E4" s="8">
        <f>D4/15</f>
        <v>6.6666666666666666E-2</v>
      </c>
      <c r="F4" s="7">
        <f>1+3+1+1.5+2.25</f>
        <v>8.75</v>
      </c>
      <c r="G4" s="8">
        <f>F4/15</f>
        <v>0.58333333333333337</v>
      </c>
      <c r="H4" s="7">
        <f>1+0.5+0.5+2+1+1</f>
        <v>6</v>
      </c>
      <c r="I4" s="8">
        <f>H4/15</f>
        <v>0.4</v>
      </c>
      <c r="J4" s="7"/>
      <c r="K4" s="8">
        <f>J4/15</f>
        <v>0</v>
      </c>
      <c r="L4" s="7"/>
      <c r="M4" s="8">
        <f>L4/15</f>
        <v>0</v>
      </c>
      <c r="N4" s="7"/>
      <c r="O4" s="8">
        <f>N4/15</f>
        <v>0</v>
      </c>
      <c r="P4" s="7"/>
      <c r="Q4" s="8">
        <f>P4/15</f>
        <v>0</v>
      </c>
      <c r="R4" s="7"/>
      <c r="S4" s="8">
        <f>R4/15</f>
        <v>0</v>
      </c>
      <c r="T4" s="5"/>
    </row>
    <row r="5" spans="1:21" ht="18" thickBot="1" x14ac:dyDescent="0.35">
      <c r="A5" s="94" t="s">
        <v>15</v>
      </c>
      <c r="B5" s="10"/>
      <c r="C5" s="10" t="s">
        <v>16</v>
      </c>
      <c r="D5" s="11"/>
      <c r="E5" s="53">
        <f>SUM(E12:E15)*2</f>
        <v>2</v>
      </c>
      <c r="F5" s="11"/>
      <c r="G5" s="53">
        <f>SUM(G12:G15)*2</f>
        <v>3</v>
      </c>
      <c r="H5" s="11"/>
      <c r="I5" s="53">
        <f>SUM(I12:I15)*2</f>
        <v>4</v>
      </c>
      <c r="J5" s="11"/>
      <c r="K5" s="53">
        <f>SUM(K12:K15)*2</f>
        <v>0</v>
      </c>
      <c r="L5" s="11"/>
      <c r="M5" s="53">
        <f>SUM(M12:M15)*2</f>
        <v>0</v>
      </c>
      <c r="N5" s="11"/>
      <c r="O5" s="53">
        <f>SUM(O12:O15)*2</f>
        <v>0</v>
      </c>
      <c r="P5" s="11"/>
      <c r="Q5" s="53">
        <f>SUM(Q12:Q15)*2</f>
        <v>0</v>
      </c>
      <c r="R5" s="11"/>
      <c r="S5" s="53">
        <f>SUM(S12:S15)*2</f>
        <v>0</v>
      </c>
      <c r="T5" s="5"/>
      <c r="U5" s="9" t="s">
        <v>14</v>
      </c>
    </row>
    <row r="6" spans="1:21" ht="18" thickBot="1" x14ac:dyDescent="0.35">
      <c r="A6" s="95"/>
      <c r="B6" s="81"/>
      <c r="C6" s="82" t="s">
        <v>40</v>
      </c>
      <c r="D6" s="96"/>
      <c r="E6" s="97">
        <f>SUM(E4:E5)</f>
        <v>2.0666666666666669</v>
      </c>
      <c r="F6" s="96"/>
      <c r="G6" s="97">
        <f>SUM(G4:G5)</f>
        <v>3.5833333333333335</v>
      </c>
      <c r="H6" s="96"/>
      <c r="I6" s="97">
        <f>SUM(I4:I5)</f>
        <v>4.4000000000000004</v>
      </c>
      <c r="J6" s="96"/>
      <c r="K6" s="97">
        <f>SUM(K4:K5)</f>
        <v>0</v>
      </c>
      <c r="L6" s="96"/>
      <c r="M6" s="97">
        <f>SUM(M4:M5)</f>
        <v>0</v>
      </c>
      <c r="N6" s="96"/>
      <c r="O6" s="97">
        <f>SUM(O4:O5)</f>
        <v>0</v>
      </c>
      <c r="P6" s="96"/>
      <c r="Q6" s="97">
        <f>SUM(Q4:Q5)</f>
        <v>0</v>
      </c>
      <c r="R6" s="96"/>
      <c r="S6" s="97">
        <f>SUM(S4:S5)</f>
        <v>0</v>
      </c>
      <c r="T6" s="5"/>
      <c r="U6" s="54">
        <f>SUM(E6,G6,I6,K6,M6,O6,Q6,S6)</f>
        <v>10.050000000000001</v>
      </c>
    </row>
    <row r="7" spans="1:21" ht="18" thickBot="1" x14ac:dyDescent="0.35">
      <c r="A7" s="89"/>
      <c r="B7" s="89"/>
      <c r="C7" s="90"/>
      <c r="D7" s="91"/>
      <c r="E7" s="92"/>
      <c r="F7" s="91"/>
      <c r="G7" s="92"/>
      <c r="H7" s="91"/>
      <c r="I7" s="92"/>
      <c r="J7" s="91"/>
      <c r="K7" s="92"/>
      <c r="L7" s="91"/>
      <c r="M7" s="92"/>
      <c r="N7" s="91"/>
      <c r="O7" s="92"/>
      <c r="P7" s="91"/>
      <c r="Q7" s="92"/>
      <c r="R7" s="91"/>
      <c r="S7" s="92"/>
      <c r="T7" s="5"/>
      <c r="U7" s="83"/>
    </row>
    <row r="8" spans="1:21" ht="15.75" thickBot="1" x14ac:dyDescent="0.3">
      <c r="A8" s="64" t="s">
        <v>17</v>
      </c>
      <c r="B8" s="65"/>
      <c r="C8" s="72"/>
      <c r="D8" s="79" t="s">
        <v>12</v>
      </c>
      <c r="E8" s="80" t="s">
        <v>13</v>
      </c>
      <c r="F8" s="79" t="s">
        <v>12</v>
      </c>
      <c r="G8" s="80" t="s">
        <v>13</v>
      </c>
      <c r="H8" s="79" t="s">
        <v>12</v>
      </c>
      <c r="I8" s="80" t="s">
        <v>13</v>
      </c>
      <c r="J8" s="79" t="s">
        <v>12</v>
      </c>
      <c r="K8" s="80" t="s">
        <v>13</v>
      </c>
      <c r="L8" s="79" t="s">
        <v>12</v>
      </c>
      <c r="M8" s="80" t="s">
        <v>13</v>
      </c>
      <c r="N8" s="79" t="s">
        <v>12</v>
      </c>
      <c r="O8" s="80" t="s">
        <v>13</v>
      </c>
      <c r="P8" s="79" t="s">
        <v>12</v>
      </c>
      <c r="Q8" s="80" t="s">
        <v>13</v>
      </c>
      <c r="R8" s="79" t="s">
        <v>12</v>
      </c>
      <c r="S8" s="80" t="s">
        <v>13</v>
      </c>
      <c r="T8" s="5"/>
      <c r="U8" s="5"/>
    </row>
    <row r="9" spans="1:21" ht="30.75" x14ac:dyDescent="0.3">
      <c r="A9" s="69" t="s">
        <v>18</v>
      </c>
      <c r="B9" s="73"/>
      <c r="C9" s="122" t="s">
        <v>42</v>
      </c>
      <c r="D9" s="39"/>
      <c r="E9" s="78">
        <f>(D9/60)*1.5</f>
        <v>0</v>
      </c>
      <c r="F9" s="40"/>
      <c r="G9" s="78">
        <f>(F9/60)*1.5</f>
        <v>0</v>
      </c>
      <c r="H9" s="39"/>
      <c r="I9" s="78">
        <f>(H9/60)*1.5</f>
        <v>0</v>
      </c>
      <c r="J9" s="39"/>
      <c r="K9" s="78">
        <f>(J9/60)*1.5</f>
        <v>0</v>
      </c>
      <c r="L9" s="39"/>
      <c r="M9" s="78">
        <f>(L9/60)*1.5</f>
        <v>0</v>
      </c>
      <c r="N9" s="39"/>
      <c r="O9" s="78">
        <f>(N9/60)*1.5</f>
        <v>0</v>
      </c>
      <c r="P9" s="39"/>
      <c r="Q9" s="78">
        <f>(P9/60)*1.5</f>
        <v>0</v>
      </c>
      <c r="R9" s="39"/>
      <c r="S9" s="78">
        <f>(R9/60)*1.5</f>
        <v>0</v>
      </c>
      <c r="T9" s="5"/>
      <c r="U9" s="5"/>
    </row>
    <row r="10" spans="1:21" ht="30.75" x14ac:dyDescent="0.3">
      <c r="A10" s="69" t="s">
        <v>19</v>
      </c>
      <c r="B10" s="74"/>
      <c r="C10" s="121" t="s">
        <v>43</v>
      </c>
      <c r="D10" s="41">
        <f>8</f>
        <v>8</v>
      </c>
      <c r="E10" s="78">
        <f>(D10/60)*1.5</f>
        <v>0.2</v>
      </c>
      <c r="F10" s="42">
        <f>3+20+5.5+1.5+0.5+5.5</f>
        <v>36</v>
      </c>
      <c r="G10" s="78">
        <f>(F10/60)*1.5</f>
        <v>0.89999999999999991</v>
      </c>
      <c r="H10" s="41">
        <f>1.5+0.5+1+1.25+1.25+2+1.75+1</f>
        <v>10.25</v>
      </c>
      <c r="I10" s="78">
        <f>(H10/60)*1.5</f>
        <v>0.25624999999999998</v>
      </c>
      <c r="J10" s="41"/>
      <c r="K10" s="78">
        <f>(J10/60)*1.5</f>
        <v>0</v>
      </c>
      <c r="L10" s="41"/>
      <c r="M10" s="78">
        <f>(L10/60)*1.5</f>
        <v>0</v>
      </c>
      <c r="N10" s="41"/>
      <c r="O10" s="78">
        <f>(N10/60)*1.5</f>
        <v>0</v>
      </c>
      <c r="P10" s="41"/>
      <c r="Q10" s="78">
        <f>(P10/60)*1.5</f>
        <v>0</v>
      </c>
      <c r="R10" s="41"/>
      <c r="S10" s="78">
        <f>(R10/60)*1.5</f>
        <v>0</v>
      </c>
      <c r="T10" s="5"/>
      <c r="U10" s="5"/>
    </row>
    <row r="11" spans="1:21" ht="30.75" x14ac:dyDescent="0.3">
      <c r="A11" s="70" t="s">
        <v>36</v>
      </c>
      <c r="B11" s="76"/>
      <c r="C11" s="123" t="s">
        <v>44</v>
      </c>
      <c r="D11" s="43"/>
      <c r="E11" s="77">
        <f>D11*0.5</f>
        <v>0</v>
      </c>
      <c r="F11" s="43"/>
      <c r="G11" s="77">
        <f>F11*0.5</f>
        <v>0</v>
      </c>
      <c r="H11" s="43"/>
      <c r="I11" s="77">
        <f>H11*0.5</f>
        <v>0</v>
      </c>
      <c r="J11" s="43"/>
      <c r="K11" s="77">
        <f>J11*0.5</f>
        <v>0</v>
      </c>
      <c r="L11" s="43"/>
      <c r="M11" s="77">
        <f>L11*0.5</f>
        <v>0</v>
      </c>
      <c r="N11" s="43"/>
      <c r="O11" s="77">
        <f>N11*0.5</f>
        <v>0</v>
      </c>
      <c r="P11" s="43"/>
      <c r="Q11" s="77">
        <f>P11*0.5</f>
        <v>0</v>
      </c>
      <c r="R11" s="43"/>
      <c r="S11" s="77">
        <f>R11*0.5</f>
        <v>0</v>
      </c>
      <c r="T11" s="5"/>
      <c r="U11" s="5"/>
    </row>
    <row r="12" spans="1:21" ht="61.5" thickBot="1" x14ac:dyDescent="0.35">
      <c r="A12" s="44" t="s">
        <v>20</v>
      </c>
      <c r="B12" s="45"/>
      <c r="C12" s="56" t="s">
        <v>46</v>
      </c>
      <c r="D12" s="12"/>
      <c r="E12" s="51">
        <f>D12</f>
        <v>0</v>
      </c>
      <c r="F12" s="12"/>
      <c r="G12" s="51">
        <f>F12</f>
        <v>0</v>
      </c>
      <c r="H12" s="12"/>
      <c r="I12" s="51">
        <f>H12</f>
        <v>0</v>
      </c>
      <c r="J12" s="12"/>
      <c r="K12" s="51">
        <f>J12</f>
        <v>0</v>
      </c>
      <c r="L12" s="12"/>
      <c r="M12" s="51">
        <f>L12</f>
        <v>0</v>
      </c>
      <c r="N12" s="13"/>
      <c r="O12" s="51">
        <f>N12</f>
        <v>0</v>
      </c>
      <c r="P12" s="12"/>
      <c r="Q12" s="51">
        <f>P12</f>
        <v>0</v>
      </c>
      <c r="R12" s="12"/>
      <c r="S12" s="51">
        <f>R12</f>
        <v>0</v>
      </c>
      <c r="T12" s="5"/>
      <c r="U12" s="5"/>
    </row>
    <row r="13" spans="1:21" ht="45.75" x14ac:dyDescent="0.3">
      <c r="A13" s="47" t="s">
        <v>21</v>
      </c>
      <c r="B13" s="48"/>
      <c r="C13" s="48" t="s">
        <v>45</v>
      </c>
      <c r="D13" s="14"/>
      <c r="E13" s="52">
        <f>D13</f>
        <v>0</v>
      </c>
      <c r="F13" s="14"/>
      <c r="G13" s="52">
        <f>F13</f>
        <v>0</v>
      </c>
      <c r="H13" s="14"/>
      <c r="I13" s="52">
        <f>H13</f>
        <v>0</v>
      </c>
      <c r="J13" s="14"/>
      <c r="K13" s="52">
        <f>J13</f>
        <v>0</v>
      </c>
      <c r="L13" s="14"/>
      <c r="M13" s="52">
        <f>L13</f>
        <v>0</v>
      </c>
      <c r="N13" s="14"/>
      <c r="O13" s="52">
        <f>N13</f>
        <v>0</v>
      </c>
      <c r="P13" s="14"/>
      <c r="Q13" s="52">
        <f>P13</f>
        <v>0</v>
      </c>
      <c r="R13" s="14"/>
      <c r="S13" s="52">
        <f>R13</f>
        <v>0</v>
      </c>
      <c r="T13" s="5"/>
      <c r="U13" s="18" t="s">
        <v>25</v>
      </c>
    </row>
    <row r="14" spans="1:21" ht="45.75" x14ac:dyDescent="0.3">
      <c r="A14" s="47" t="s">
        <v>22</v>
      </c>
      <c r="B14" s="49"/>
      <c r="C14" s="48" t="s">
        <v>47</v>
      </c>
      <c r="D14" s="15"/>
      <c r="E14" s="52">
        <f>D14</f>
        <v>0</v>
      </c>
      <c r="F14" s="15">
        <f>1.5</f>
        <v>1.5</v>
      </c>
      <c r="G14" s="52">
        <f>F14</f>
        <v>1.5</v>
      </c>
      <c r="H14" s="15">
        <v>2</v>
      </c>
      <c r="I14" s="52">
        <f>H14</f>
        <v>2</v>
      </c>
      <c r="J14" s="14"/>
      <c r="K14" s="52">
        <f>J14</f>
        <v>0</v>
      </c>
      <c r="L14" s="15"/>
      <c r="M14" s="52">
        <f>L14</f>
        <v>0</v>
      </c>
      <c r="N14" s="15"/>
      <c r="O14" s="52">
        <f>N14</f>
        <v>0</v>
      </c>
      <c r="P14" s="15"/>
      <c r="Q14" s="52">
        <f>P14</f>
        <v>0</v>
      </c>
      <c r="R14" s="15"/>
      <c r="S14" s="52">
        <f>R14</f>
        <v>0</v>
      </c>
      <c r="T14" s="5"/>
      <c r="U14" s="19" t="s">
        <v>30</v>
      </c>
    </row>
    <row r="15" spans="1:21" ht="61.5" thickBot="1" x14ac:dyDescent="0.35">
      <c r="A15" s="50" t="s">
        <v>23</v>
      </c>
      <c r="B15" s="46"/>
      <c r="C15" s="57" t="s">
        <v>46</v>
      </c>
      <c r="D15" s="16">
        <v>1</v>
      </c>
      <c r="E15" s="51">
        <f>D15</f>
        <v>1</v>
      </c>
      <c r="F15" s="12"/>
      <c r="G15" s="51">
        <f>F15</f>
        <v>0</v>
      </c>
      <c r="H15" s="12"/>
      <c r="I15" s="51">
        <f>H15</f>
        <v>0</v>
      </c>
      <c r="J15" s="12"/>
      <c r="K15" s="51">
        <f>J15</f>
        <v>0</v>
      </c>
      <c r="L15" s="12"/>
      <c r="M15" s="51">
        <f>L15</f>
        <v>0</v>
      </c>
      <c r="N15" s="12"/>
      <c r="O15" s="51">
        <f>N15</f>
        <v>0</v>
      </c>
      <c r="P15" s="12"/>
      <c r="Q15" s="51">
        <f>P15</f>
        <v>0</v>
      </c>
      <c r="R15" s="12"/>
      <c r="S15" s="51">
        <f>R15</f>
        <v>0</v>
      </c>
      <c r="T15" s="5"/>
      <c r="U15" s="21">
        <f>B2*15-2</f>
        <v>43</v>
      </c>
    </row>
    <row r="16" spans="1:21" ht="31.5" thickBot="1" x14ac:dyDescent="0.35">
      <c r="A16" s="71" t="s">
        <v>24</v>
      </c>
      <c r="B16" s="75"/>
      <c r="C16" s="121" t="s">
        <v>41</v>
      </c>
      <c r="D16" s="17"/>
      <c r="E16" s="77">
        <f>D16*0.5</f>
        <v>0</v>
      </c>
      <c r="F16" s="14"/>
      <c r="G16" s="77">
        <f>F16*0.5</f>
        <v>0</v>
      </c>
      <c r="H16" s="14"/>
      <c r="I16" s="77">
        <f>H16*0.5</f>
        <v>0</v>
      </c>
      <c r="J16" s="14"/>
      <c r="K16" s="77">
        <f>J16*0.5</f>
        <v>0</v>
      </c>
      <c r="L16" s="14"/>
      <c r="M16" s="77">
        <f>L16*0.5</f>
        <v>0</v>
      </c>
      <c r="N16" s="14"/>
      <c r="O16" s="77">
        <f>N16*0.5</f>
        <v>0</v>
      </c>
      <c r="P16" s="14"/>
      <c r="Q16" s="77">
        <f>P16*0.5</f>
        <v>0</v>
      </c>
      <c r="R16" s="14"/>
      <c r="S16" s="77">
        <f>R16*0.5</f>
        <v>0</v>
      </c>
      <c r="T16" s="22" t="s">
        <v>26</v>
      </c>
      <c r="U16" s="23">
        <f>B2*15+2</f>
        <v>47</v>
      </c>
    </row>
    <row r="17" spans="1:21" ht="19.5" thickBot="1" x14ac:dyDescent="0.35">
      <c r="A17" s="64"/>
      <c r="B17" s="65"/>
      <c r="C17" s="103" t="s">
        <v>40</v>
      </c>
      <c r="D17" s="104"/>
      <c r="E17" s="105">
        <f>SUM(E9:E16)</f>
        <v>1.2</v>
      </c>
      <c r="F17" s="104"/>
      <c r="G17" s="105">
        <f>SUM(G9:G16)</f>
        <v>2.4</v>
      </c>
      <c r="H17" s="104"/>
      <c r="I17" s="105">
        <f>SUM(I9:I16)</f>
        <v>2.2562500000000001</v>
      </c>
      <c r="J17" s="104"/>
      <c r="K17" s="105">
        <f>SUM(K9:K16)</f>
        <v>0</v>
      </c>
      <c r="L17" s="106"/>
      <c r="M17" s="105">
        <f>SUM(M9:M16)</f>
        <v>0</v>
      </c>
      <c r="N17" s="106"/>
      <c r="O17" s="105">
        <f>SUM(O9:O16)</f>
        <v>0</v>
      </c>
      <c r="P17" s="106"/>
      <c r="Q17" s="105">
        <f>SUM(Q9:Q16)</f>
        <v>0</v>
      </c>
      <c r="R17" s="106"/>
      <c r="S17" s="105">
        <f>SUM(S9:S16)</f>
        <v>0</v>
      </c>
      <c r="T17" s="24">
        <f>SUM(E17,G17,I17,K17,M17,O17,Q17,S17)</f>
        <v>5.8562499999999993</v>
      </c>
      <c r="U17" s="25" t="str">
        <f>IF(AND(T17&lt;=U16,T17&gt;=U15),"Yes - great!","No - please adjust")</f>
        <v>No - please adjust</v>
      </c>
    </row>
    <row r="18" spans="1:21" ht="18" thickBot="1" x14ac:dyDescent="0.35">
      <c r="A18" s="111"/>
      <c r="B18" s="112"/>
      <c r="C18" s="113"/>
      <c r="D18" s="114"/>
      <c r="E18" s="115"/>
      <c r="F18" s="114"/>
      <c r="G18" s="115"/>
      <c r="H18" s="114"/>
      <c r="I18" s="115"/>
      <c r="J18" s="114"/>
      <c r="K18" s="115"/>
      <c r="L18" s="114"/>
      <c r="M18" s="115"/>
      <c r="N18" s="114"/>
      <c r="O18" s="115"/>
      <c r="P18" s="114"/>
      <c r="Q18" s="115"/>
      <c r="R18" s="114"/>
      <c r="S18" s="115"/>
      <c r="T18" s="5"/>
      <c r="U18" s="5"/>
    </row>
    <row r="19" spans="1:21" ht="17.25" x14ac:dyDescent="0.3">
      <c r="A19" s="107"/>
      <c r="B19" s="107"/>
      <c r="C19" s="108"/>
      <c r="D19" s="109"/>
      <c r="E19" s="110"/>
      <c r="F19" s="109"/>
      <c r="G19" s="110"/>
      <c r="H19" s="109"/>
      <c r="I19" s="110"/>
      <c r="J19" s="109"/>
      <c r="K19" s="110"/>
      <c r="L19" s="109"/>
      <c r="M19" s="110"/>
      <c r="N19" s="109"/>
      <c r="O19" s="110"/>
      <c r="P19" s="109"/>
      <c r="Q19" s="110"/>
      <c r="R19" s="109"/>
      <c r="S19" s="110"/>
      <c r="T19" s="5"/>
      <c r="U19" s="88" t="s">
        <v>39</v>
      </c>
    </row>
    <row r="20" spans="1:21" ht="17.25" x14ac:dyDescent="0.3">
      <c r="A20" s="107"/>
      <c r="B20" s="107"/>
      <c r="C20" s="108"/>
      <c r="D20" s="109"/>
      <c r="E20" s="110"/>
      <c r="F20" s="109"/>
      <c r="G20" s="110"/>
      <c r="H20" s="109"/>
      <c r="I20" s="110"/>
      <c r="J20" s="109"/>
      <c r="K20" s="110"/>
      <c r="L20" s="109"/>
      <c r="M20" s="110"/>
      <c r="N20" s="109"/>
      <c r="O20" s="110"/>
      <c r="P20" s="109"/>
      <c r="Q20" s="110"/>
      <c r="R20" s="109"/>
      <c r="S20" s="110"/>
      <c r="T20" s="5"/>
      <c r="U20" s="86" t="s">
        <v>30</v>
      </c>
    </row>
    <row r="21" spans="1:21" ht="18" thickBot="1" x14ac:dyDescent="0.35">
      <c r="A21" s="107"/>
      <c r="B21" s="107"/>
      <c r="C21" s="108"/>
      <c r="D21" s="109"/>
      <c r="E21" s="110"/>
      <c r="F21" s="109"/>
      <c r="G21" s="110"/>
      <c r="H21" s="109"/>
      <c r="I21" s="110"/>
      <c r="J21" s="109"/>
      <c r="K21" s="110"/>
      <c r="L21" s="109"/>
      <c r="M21" s="110"/>
      <c r="N21" s="109"/>
      <c r="O21" s="110"/>
      <c r="P21" s="109"/>
      <c r="Q21" s="110"/>
      <c r="R21" s="109"/>
      <c r="S21" s="110"/>
      <c r="T21" s="5"/>
      <c r="U21" s="87">
        <f>B2*45-6</f>
        <v>129</v>
      </c>
    </row>
    <row r="22" spans="1:21" ht="18" thickBot="1" x14ac:dyDescent="0.35">
      <c r="A22" s="107"/>
      <c r="B22" s="107"/>
      <c r="C22" s="108"/>
      <c r="D22" s="109"/>
      <c r="E22" s="110"/>
      <c r="F22" s="109"/>
      <c r="G22" s="110"/>
      <c r="H22" s="109"/>
      <c r="I22" s="110"/>
      <c r="J22" s="109"/>
      <c r="K22" s="110"/>
      <c r="L22" s="109"/>
      <c r="M22" s="110"/>
      <c r="N22" s="109"/>
      <c r="O22" s="110"/>
      <c r="P22" s="109"/>
      <c r="Q22" s="110"/>
      <c r="R22" s="109"/>
      <c r="S22" s="110"/>
      <c r="T22" s="84" t="s">
        <v>26</v>
      </c>
      <c r="U22" s="85">
        <f>B2*45+6</f>
        <v>141</v>
      </c>
    </row>
    <row r="23" spans="1:21" ht="19.5" thickBot="1" x14ac:dyDescent="0.35">
      <c r="A23" s="116" t="s">
        <v>39</v>
      </c>
      <c r="B23" s="65"/>
      <c r="C23" s="117" t="s">
        <v>40</v>
      </c>
      <c r="D23" s="118"/>
      <c r="E23" s="119">
        <f>SUM(E17,E6)</f>
        <v>3.2666666666666666</v>
      </c>
      <c r="F23" s="118"/>
      <c r="G23" s="119">
        <f>SUM(G17,G6)</f>
        <v>5.9833333333333334</v>
      </c>
      <c r="H23" s="118"/>
      <c r="I23" s="119">
        <f>SUM(I17,I6)</f>
        <v>6.65625</v>
      </c>
      <c r="J23" s="118"/>
      <c r="K23" s="119">
        <f>SUM(K17,K6)</f>
        <v>0</v>
      </c>
      <c r="L23" s="118"/>
      <c r="M23" s="119">
        <f>SUM(M17,M6)</f>
        <v>0</v>
      </c>
      <c r="N23" s="118"/>
      <c r="O23" s="119">
        <f>SUM(O17,O6)</f>
        <v>0</v>
      </c>
      <c r="P23" s="118"/>
      <c r="Q23" s="119">
        <f>SUM(Q17,Q6)</f>
        <v>0</v>
      </c>
      <c r="R23" s="118"/>
      <c r="S23" s="120">
        <f>SUM(S17,S6)</f>
        <v>0</v>
      </c>
      <c r="T23" s="24">
        <f>SUM(E23,G23,I23,K23,M23,O23,Q23,S23)</f>
        <v>15.90625</v>
      </c>
      <c r="U23" s="25" t="str">
        <f>IF(AND(T23&lt;=U22,T23&gt;=U21),"Yes - great!","No - please adjust")</f>
        <v>No - please adjust</v>
      </c>
    </row>
    <row r="24" spans="1:21" ht="17.25" x14ac:dyDescent="0.3">
      <c r="A24" s="107"/>
      <c r="B24" s="107"/>
      <c r="C24" s="108"/>
      <c r="D24" s="109"/>
      <c r="E24" s="110"/>
      <c r="F24" s="109"/>
      <c r="G24" s="110"/>
      <c r="H24" s="109"/>
      <c r="I24" s="110"/>
      <c r="J24" s="109"/>
      <c r="K24" s="110"/>
      <c r="L24" s="109"/>
      <c r="M24" s="110"/>
      <c r="N24" s="109"/>
      <c r="O24" s="110"/>
      <c r="P24" s="109"/>
      <c r="Q24" s="110"/>
      <c r="R24" s="109"/>
      <c r="S24" s="110"/>
    </row>
    <row r="25" spans="1:21" ht="18" thickBot="1" x14ac:dyDescent="0.35">
      <c r="A25" s="5"/>
      <c r="B25" s="5"/>
      <c r="C25" s="5"/>
      <c r="D25" s="26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98"/>
      <c r="U25" s="100"/>
    </row>
    <row r="26" spans="1:21" ht="17.25" x14ac:dyDescent="0.3">
      <c r="A26" s="27" t="s">
        <v>27</v>
      </c>
      <c r="B26" s="33"/>
      <c r="C26" s="28" t="s">
        <v>31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99"/>
      <c r="U26" s="100"/>
    </row>
    <row r="27" spans="1:21" ht="18.75" x14ac:dyDescent="0.3">
      <c r="A27" s="29" t="s">
        <v>28</v>
      </c>
      <c r="B27" s="34"/>
      <c r="C27" s="30" t="s">
        <v>32</v>
      </c>
      <c r="T27" s="102"/>
      <c r="U27" s="101"/>
    </row>
    <row r="28" spans="1:21" ht="15.75" thickBot="1" x14ac:dyDescent="0.3">
      <c r="A28" s="32" t="s">
        <v>29</v>
      </c>
      <c r="B28" s="35"/>
      <c r="C28" s="36" t="s">
        <v>33</v>
      </c>
    </row>
    <row r="29" spans="1:21" ht="15.75" thickBot="1" x14ac:dyDescent="0.3"/>
    <row r="30" spans="1:21" ht="60" customHeight="1" thickBot="1" x14ac:dyDescent="0.3">
      <c r="A30" s="58" t="s">
        <v>37</v>
      </c>
      <c r="B30" s="59"/>
      <c r="C30" s="60" t="s">
        <v>38</v>
      </c>
    </row>
  </sheetData>
  <sheetProtection algorithmName="SHA-512" hashValue="I5+zjaRa8wnzx+tpnL2Yhb/ursgUl02ZCB8lSeUTWMoMX772R64z5xmGhxFsHJET57s8Mj9LSun/w4YaNu/8SA==" saltValue="NMm0IvGvnEB9/DEZ6u4wWw==" spinCount="100000" sheet="1" objects="1" scenarios="1" selectLockedCells="1"/>
  <protectedRanges>
    <protectedRange sqref="D9:D16 F9:F16 H9:H16 J9:J16 L9:L16 N9:N16 P9:P16 R9:R16" name="EngagementTime"/>
    <protectedRange sqref="D4 F4 H4 J4 L4 N4 P4 R4" name="Reading"/>
  </protectedRanges>
  <mergeCells count="8">
    <mergeCell ref="P2:Q2"/>
    <mergeCell ref="R2:S2"/>
    <mergeCell ref="D2:E2"/>
    <mergeCell ref="F2:G2"/>
    <mergeCell ref="H2:I2"/>
    <mergeCell ref="J2:K2"/>
    <mergeCell ref="L2:M2"/>
    <mergeCell ref="N2:O2"/>
  </mergeCells>
  <conditionalFormatting sqref="U17">
    <cfRule type="cellIs" dxfId="41" priority="35" operator="equal">
      <formula>FALSE</formula>
    </cfRule>
    <cfRule type="cellIs" dxfId="40" priority="36" operator="equal">
      <formula>TRUE</formula>
    </cfRule>
    <cfRule type="cellIs" dxfId="39" priority="38" operator="equal">
      <formula>"Yes! Good Job!"</formula>
    </cfRule>
    <cfRule type="cellIs" dxfId="38" priority="39" operator="equal">
      <formula>"Yes! Good Job!"</formula>
    </cfRule>
    <cfRule type="cellIs" dxfId="37" priority="40" operator="equal">
      <formula>"Yes! Good Job!"</formula>
    </cfRule>
    <cfRule type="cellIs" dxfId="36" priority="41" operator="equal">
      <formula>"Yes! Good Job"</formula>
    </cfRule>
    <cfRule type="cellIs" dxfId="35" priority="42" operator="equal">
      <formula>"No! Please Edit Your Workload"</formula>
    </cfRule>
    <cfRule type="cellIs" dxfId="34" priority="43" operator="equal">
      <formula>"No! Please Edit Your Workload"</formula>
    </cfRule>
    <cfRule type="cellIs" dxfId="33" priority="44" operator="equal">
      <formula>"""No! - Edit Your Hours"""</formula>
    </cfRule>
    <cfRule type="cellIs" dxfId="32" priority="45" operator="equal">
      <formula>"""No! - Edit Your Hours"</formula>
    </cfRule>
    <cfRule type="cellIs" dxfId="31" priority="46" operator="equal">
      <formula>"No"</formula>
    </cfRule>
  </conditionalFormatting>
  <conditionalFormatting sqref="S19:S24">
    <cfRule type="cellIs" dxfId="30" priority="29" operator="lessThan">
      <formula>0</formula>
    </cfRule>
    <cfRule type="cellIs" dxfId="29" priority="30" operator="greaterThan">
      <formula>0</formula>
    </cfRule>
    <cfRule type="cellIs" dxfId="28" priority="31" operator="greaterThan">
      <formula>0</formula>
    </cfRule>
    <cfRule type="cellIs" dxfId="27" priority="32" operator="lessThan">
      <formula>0</formula>
    </cfRule>
  </conditionalFormatting>
  <conditionalFormatting sqref="D4 F4 H4 J4 L4 N4 P4 R4">
    <cfRule type="cellIs" dxfId="26" priority="27" operator="greaterThan">
      <formula>75</formula>
    </cfRule>
  </conditionalFormatting>
  <conditionalFormatting sqref="U27">
    <cfRule type="cellIs" dxfId="25" priority="16" operator="equal">
      <formula>FALSE</formula>
    </cfRule>
    <cfRule type="cellIs" dxfId="24" priority="17" operator="equal">
      <formula>TRUE</formula>
    </cfRule>
    <cfRule type="cellIs" dxfId="23" priority="18" operator="equal">
      <formula>"Yes! Good Job!"</formula>
    </cfRule>
    <cfRule type="cellIs" dxfId="22" priority="19" operator="equal">
      <formula>"Yes! Good Job!"</formula>
    </cfRule>
    <cfRule type="cellIs" dxfId="21" priority="20" operator="equal">
      <formula>"Yes! Good Job!"</formula>
    </cfRule>
    <cfRule type="cellIs" dxfId="20" priority="21" operator="equal">
      <formula>"Yes! Good Job"</formula>
    </cfRule>
    <cfRule type="cellIs" dxfId="19" priority="22" operator="equal">
      <formula>"No! Please Edit Your Workload"</formula>
    </cfRule>
    <cfRule type="cellIs" dxfId="18" priority="23" operator="equal">
      <formula>"No! Please Edit Your Workload"</formula>
    </cfRule>
    <cfRule type="cellIs" dxfId="17" priority="24" operator="equal">
      <formula>"""No! - Edit Your Hours"""</formula>
    </cfRule>
    <cfRule type="cellIs" dxfId="16" priority="25" operator="equal">
      <formula>"""No! - Edit Your Hours"</formula>
    </cfRule>
    <cfRule type="cellIs" dxfId="15" priority="26" operator="equal">
      <formula>"No"</formula>
    </cfRule>
  </conditionalFormatting>
  <conditionalFormatting sqref="T23">
    <cfRule type="cellIs" dxfId="14" priority="12" operator="lessThan">
      <formula>$U$15</formula>
    </cfRule>
    <cfRule type="cellIs" dxfId="13" priority="13" operator="greaterThan">
      <formula>$U$16</formula>
    </cfRule>
  </conditionalFormatting>
  <conditionalFormatting sqref="U23">
    <cfRule type="cellIs" dxfId="12" priority="1" operator="equal">
      <formula>FALSE</formula>
    </cfRule>
    <cfRule type="cellIs" dxfId="11" priority="2" operator="equal">
      <formula>TRUE</formula>
    </cfRule>
    <cfRule type="cellIs" dxfId="10" priority="3" operator="equal">
      <formula>"Yes! Good Job!"</formula>
    </cfRule>
    <cfRule type="cellIs" dxfId="9" priority="4" operator="equal">
      <formula>"Yes! Good Job!"</formula>
    </cfRule>
    <cfRule type="cellIs" dxfId="8" priority="5" operator="equal">
      <formula>"Yes! Good Job!"</formula>
    </cfRule>
    <cfRule type="cellIs" dxfId="7" priority="6" operator="equal">
      <formula>"Yes! Good Job"</formula>
    </cfRule>
    <cfRule type="cellIs" dxfId="6" priority="7" operator="equal">
      <formula>"No! Please Edit Your Workload"</formula>
    </cfRule>
    <cfRule type="cellIs" dxfId="5" priority="8" operator="equal">
      <formula>"No! Please Edit Your Workload"</formula>
    </cfRule>
    <cfRule type="cellIs" dxfId="4" priority="9" operator="equal">
      <formula>"""No! - Edit Your Hours"""</formula>
    </cfRule>
    <cfRule type="cellIs" dxfId="3" priority="10" operator="equal">
      <formula>"""No! - Edit Your Hours"</formula>
    </cfRule>
    <cfRule type="cellIs" dxfId="2" priority="11" operator="equal">
      <formula>"No"</formula>
    </cfRule>
  </conditionalFormatting>
  <conditionalFormatting sqref="T17 T23">
    <cfRule type="cellIs" dxfId="1" priority="33" operator="lessThan">
      <formula>$U$15</formula>
    </cfRule>
    <cfRule type="cellIs" dxfId="0" priority="34" operator="greaterThan">
      <formula>$U$16</formula>
    </cfRule>
  </conditionalFormatting>
  <pageMargins left="0.25" right="0.25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WC_Template_v4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Lin</dc:creator>
  <cp:lastModifiedBy>Tivine, Elle</cp:lastModifiedBy>
  <cp:lastPrinted>2020-04-22T20:08:03Z</cp:lastPrinted>
  <dcterms:created xsi:type="dcterms:W3CDTF">2011-12-13T21:21:56Z</dcterms:created>
  <dcterms:modified xsi:type="dcterms:W3CDTF">2020-06-26T15:53:28Z</dcterms:modified>
</cp:coreProperties>
</file>